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e-Award Compliance\Certificate Series\2024\2. Post-Award\1. Management of Award &amp; Allowability\"/>
    </mc:Choice>
  </mc:AlternateContent>
  <xr:revisionPtr revIDLastSave="0" documentId="13_ncr:1_{8A836357-6EE6-47E4-8057-C28094B97F9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able FY24" sheetId="1" r:id="rId1"/>
    <sheet name="Table FY25" sheetId="2" r:id="rId2"/>
  </sheets>
  <definedNames>
    <definedName name="Z_FB50342F_9D8A_4DE0_B219_67F692DBA817_.wvu.Cols" localSheetId="0" hidden="1">'Table FY24'!$Q:$Q</definedName>
    <definedName name="Z_FB50342F_9D8A_4DE0_B219_67F692DBA817_.wvu.Cols" localSheetId="1" hidden="1">'Table FY25'!$Q:$Q</definedName>
  </definedNames>
  <calcPr calcId="191029"/>
  <customWorkbookViews>
    <customWorkbookView name="Nodine, Briana - Personal View" guid="{FB50342F-9D8A-4DE0-B219-67F692DBA817}" mergeInterval="0" personalView="1" maximized="1" xWindow="1912" yWindow="-8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B47" i="1"/>
  <c r="B44" i="1"/>
  <c r="F9" i="1"/>
  <c r="B45" i="1"/>
  <c r="B38" i="1"/>
  <c r="B37" i="1"/>
  <c r="B36" i="1"/>
  <c r="B35" i="1"/>
  <c r="C27" i="1"/>
  <c r="D21" i="1"/>
  <c r="D20" i="1"/>
  <c r="D22" i="1" s="1"/>
  <c r="D27" i="1" s="1"/>
  <c r="D15" i="1"/>
  <c r="D17" i="1" s="1"/>
  <c r="D26" i="1" s="1"/>
  <c r="D28" i="1" s="1"/>
  <c r="D31" i="1" s="1"/>
  <c r="D32" i="1" s="1"/>
  <c r="B43" i="1" s="1"/>
  <c r="H11" i="1"/>
  <c r="E11" i="1"/>
  <c r="F11" i="1"/>
  <c r="B46" i="1" l="1"/>
  <c r="B39" i="1"/>
  <c r="B40" i="1" l="1"/>
  <c r="B48" i="1"/>
  <c r="C48" i="1" l="1"/>
  <c r="C45" i="1"/>
  <c r="C43" i="1"/>
  <c r="C44" i="1"/>
  <c r="C47" i="1"/>
  <c r="C46" i="1"/>
  <c r="C40" i="1"/>
  <c r="C36" i="1"/>
  <c r="C37" i="1"/>
  <c r="C35" i="1"/>
  <c r="C38" i="1"/>
  <c r="C39" i="1"/>
  <c r="B44" i="2" l="1"/>
  <c r="B37" i="2"/>
  <c r="B38" i="2"/>
  <c r="B35" i="2"/>
  <c r="B36" i="2"/>
  <c r="D20" i="2" l="1"/>
  <c r="D15" i="2"/>
  <c r="D17" i="2" s="1"/>
  <c r="D26" i="2" s="1"/>
  <c r="C27" i="2"/>
  <c r="D21" i="2"/>
  <c r="F9" i="2"/>
  <c r="H11" i="2"/>
  <c r="E11" i="2"/>
  <c r="F11" i="2" l="1"/>
  <c r="B39" i="2"/>
  <c r="D22" i="2"/>
  <c r="D27" i="2" s="1"/>
  <c r="D28" i="2"/>
  <c r="D31" i="2" s="1"/>
  <c r="D32" i="2" s="1"/>
  <c r="B43" i="2" s="1"/>
  <c r="B46" i="2" l="1"/>
  <c r="B40" i="2"/>
  <c r="C35" i="2" l="1"/>
  <c r="C38" i="2"/>
  <c r="C37" i="2"/>
  <c r="C40" i="2"/>
  <c r="C36" i="2"/>
  <c r="C39" i="2"/>
  <c r="B45" i="2" l="1"/>
  <c r="B48" i="2" l="1"/>
  <c r="C44" i="2" l="1"/>
  <c r="C47" i="2"/>
  <c r="C43" i="2"/>
  <c r="C48" i="2"/>
  <c r="C46" i="2"/>
  <c r="C45" i="2"/>
</calcChain>
</file>

<file path=xl/sharedStrings.xml><?xml version="1.0" encoding="utf-8"?>
<sst xmlns="http://schemas.openxmlformats.org/spreadsheetml/2006/main" count="128" uniqueCount="44">
  <si>
    <r>
      <rPr>
        <b/>
        <sz val="10"/>
        <rFont val="Calibri"/>
        <family val="2"/>
      </rPr>
      <t>Name</t>
    </r>
  </si>
  <si>
    <r>
      <rPr>
        <b/>
        <sz val="10"/>
        <rFont val="Calibri"/>
        <family val="2"/>
      </rPr>
      <t>Pay End Date</t>
    </r>
  </si>
  <si>
    <r>
      <rPr>
        <b/>
        <sz val="10"/>
        <rFont val="Calibri"/>
        <family val="2"/>
      </rPr>
      <t>Fiscal Year</t>
    </r>
  </si>
  <si>
    <r>
      <rPr>
        <b/>
        <sz val="10"/>
        <rFont val="Calibri"/>
        <family val="2"/>
      </rPr>
      <t>Earnings</t>
    </r>
  </si>
  <si>
    <t>Earnings</t>
  </si>
  <si>
    <t>Benefits</t>
  </si>
  <si>
    <t>FICA</t>
  </si>
  <si>
    <t>University and Federal Benefit Rate</t>
  </si>
  <si>
    <t>Reverse UM Benefits</t>
  </si>
  <si>
    <t>Grant Benefit Rate</t>
  </si>
  <si>
    <t>Base Pay Benefits</t>
  </si>
  <si>
    <t>Per-Person Benefit</t>
  </si>
  <si>
    <t>Account</t>
  </si>
  <si>
    <t>710010</t>
  </si>
  <si>
    <t>710025</t>
  </si>
  <si>
    <t>710015</t>
  </si>
  <si>
    <t>710050</t>
  </si>
  <si>
    <t>FY24</t>
  </si>
  <si>
    <t>Total</t>
  </si>
  <si>
    <r>
      <t xml:space="preserve">Scenario:
</t>
    </r>
    <r>
      <rPr>
        <sz val="14"/>
        <color rgb="FF333333"/>
        <rFont val="Calibri"/>
        <family val="2"/>
      </rPr>
      <t>Project is overspent by $1,250.50 in direct expenses.</t>
    </r>
  </si>
  <si>
    <t>Calculating Benefit Amount for PCE</t>
  </si>
  <si>
    <t>Sally Grant</t>
  </si>
  <si>
    <t>TOTALS</t>
  </si>
  <si>
    <t>FY25</t>
  </si>
  <si>
    <t>1. What is the Grant Benefit Rate for FY25?</t>
  </si>
  <si>
    <t>Less FICA</t>
  </si>
  <si>
    <t>2. What is the FICA Rate for Sally Grant?</t>
  </si>
  <si>
    <t>Grant Benefit Rate = University and Federal Benefit Rate - FICA</t>
  </si>
  <si>
    <t>FICA rate can vary based off elections.
FICA rate = FICA / Earnings</t>
  </si>
  <si>
    <t>Divide by Earnings</t>
  </si>
  <si>
    <t>FICA Rate</t>
  </si>
  <si>
    <t>3. Taking Sally's FICA into consideration. How much direct salary needs to be moved off the grant to balance?</t>
  </si>
  <si>
    <t>(1 + FY Grant Benefit Rate + Person's FICA)</t>
  </si>
  <si>
    <t>(Overage or Shortage)</t>
  </si>
  <si>
    <t>Direct amount = </t>
  </si>
  <si>
    <t>Benefit Rate</t>
  </si>
  <si>
    <t>Overage</t>
  </si>
  <si>
    <t>Divide by 1 + Benefit Rate</t>
  </si>
  <si>
    <t>Salary to remove</t>
  </si>
  <si>
    <t xml:space="preserve">4. Let's check our math
</t>
  </si>
  <si>
    <t>Benefits Adj</t>
  </si>
  <si>
    <t>Original Payroll</t>
  </si>
  <si>
    <t>PCE Payroll</t>
  </si>
  <si>
    <t>1. What is the Grant Benefit Rate for FY24?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</si>
</sst>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0"/>
    <numFmt numFmtId="165" formatCode="_(* #,##0.0000_);_(* \(#,##0.0000\);_(* &quot;-&quot;??_);_(@_)"/>
    <numFmt numFmtId="166" formatCode="_(* #,##0.00000_);_(* \(#,##0.00000\);_(* &quot;-&quot;??_);_(@_)"/>
  </numFmts>
  <fonts count="25" x14ac:knownFonts="1">
    <font>
      <sz val="10"/>
      <color rgb="FF000000"/>
      <name val="Times New Roman"/>
      <charset val="204"/>
    </font>
    <font>
      <b/>
      <sz val="21.5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indexed="63"/>
      <name val="Calibri"/>
      <family val="2"/>
    </font>
    <font>
      <sz val="14"/>
      <color rgb="FF333333"/>
      <name val="Calibri"/>
      <family val="2"/>
    </font>
    <font>
      <b/>
      <sz val="21"/>
      <color indexed="63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9.5"/>
      <color rgb="FF231F20"/>
      <name val="Calibri"/>
      <family val="2"/>
    </font>
    <font>
      <sz val="9.5"/>
      <name val="Calibri"/>
      <family val="2"/>
    </font>
    <font>
      <i/>
      <sz val="9.5"/>
      <color indexed="63"/>
      <name val="Calibri"/>
      <family val="2"/>
    </font>
    <font>
      <i/>
      <sz val="9.5"/>
      <name val="Calibri"/>
      <family val="2"/>
    </font>
    <font>
      <b/>
      <sz val="11"/>
      <color rgb="FF231F20"/>
      <name val="Calibri"/>
      <family val="2"/>
    </font>
    <font>
      <sz val="9.5"/>
      <color rgb="FF000000"/>
      <name val="Calibri"/>
      <family val="2"/>
      <scheme val="minor"/>
    </font>
    <font>
      <sz val="9.5"/>
      <color rgb="FF231F20"/>
      <name val="Calibri"/>
      <family val="2"/>
      <scheme val="minor"/>
    </font>
    <font>
      <i/>
      <sz val="11"/>
      <color rgb="FF231F20"/>
      <name val="Calibri"/>
      <family val="2"/>
    </font>
    <font>
      <b/>
      <sz val="10"/>
      <color rgb="FF231F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4C5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4D6"/>
      </patternFill>
    </fill>
    <fill>
      <patternFill patternType="solid">
        <fgColor rgb="FFFEE699"/>
      </patternFill>
    </fill>
    <fill>
      <patternFill patternType="solid">
        <fgColor rgb="FFC6DFB4"/>
      </patternFill>
    </fill>
    <fill>
      <patternFill patternType="solid">
        <fgColor rgb="FFDCDDD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rgb="FF000000"/>
      </bottom>
      <diagonal/>
    </border>
    <border>
      <left/>
      <right/>
      <top style="thin">
        <color rgb="FF231F20"/>
      </top>
      <bottom style="thin">
        <color rgb="FF000000"/>
      </bottom>
      <diagonal/>
    </border>
    <border>
      <left style="thin">
        <color rgb="FF231F2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4" fontId="0" fillId="0" borderId="0" xfId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164" fontId="3" fillId="0" borderId="0" xfId="0" applyNumberFormat="1" applyFont="1" applyAlignment="1">
      <alignment horizontal="left" vertical="top" shrinkToFit="1"/>
    </xf>
    <xf numFmtId="43" fontId="12" fillId="0" borderId="1" xfId="0" applyNumberFormat="1" applyFont="1" applyBorder="1" applyAlignment="1">
      <alignment horizontal="center" wrapText="1"/>
    </xf>
    <xf numFmtId="10" fontId="13" fillId="3" borderId="0" xfId="0" applyNumberFormat="1" applyFont="1" applyFill="1" applyAlignment="1">
      <alignment horizontal="center" vertical="top" shrinkToFit="1"/>
    </xf>
    <xf numFmtId="0" fontId="1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wrapText="1"/>
    </xf>
    <xf numFmtId="14" fontId="12" fillId="5" borderId="8" xfId="0" applyNumberFormat="1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top" wrapText="1"/>
    </xf>
    <xf numFmtId="14" fontId="12" fillId="5" borderId="17" xfId="0" applyNumberFormat="1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wrapText="1"/>
    </xf>
    <xf numFmtId="14" fontId="12" fillId="0" borderId="17" xfId="0" applyNumberFormat="1" applyFont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49" fontId="12" fillId="5" borderId="1" xfId="0" applyNumberFormat="1" applyFont="1" applyFill="1" applyBorder="1" applyAlignment="1">
      <alignment horizontal="center" vertical="top" shrinkToFit="1"/>
    </xf>
    <xf numFmtId="43" fontId="12" fillId="5" borderId="1" xfId="1" applyNumberFormat="1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top" shrinkToFit="1"/>
    </xf>
    <xf numFmtId="43" fontId="12" fillId="5" borderId="1" xfId="0" applyNumberFormat="1" applyFont="1" applyFill="1" applyBorder="1" applyAlignment="1">
      <alignment horizontal="center" wrapText="1"/>
    </xf>
    <xf numFmtId="43" fontId="12" fillId="5" borderId="1" xfId="1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vertical="top" shrinkToFit="1"/>
    </xf>
    <xf numFmtId="43" fontId="13" fillId="0" borderId="1" xfId="0" applyNumberFormat="1" applyFont="1" applyBorder="1" applyAlignment="1">
      <alignment horizontal="center" wrapText="1"/>
    </xf>
    <xf numFmtId="165" fontId="16" fillId="6" borderId="6" xfId="3" applyNumberFormat="1" applyFont="1" applyFill="1" applyBorder="1" applyAlignment="1">
      <alignment horizontal="right" vertical="top" shrinkToFit="1"/>
    </xf>
    <xf numFmtId="165" fontId="16" fillId="6" borderId="9" xfId="3" applyNumberFormat="1" applyFont="1" applyFill="1" applyBorder="1" applyAlignment="1">
      <alignment horizontal="right" vertical="top" shrinkToFit="1"/>
    </xf>
    <xf numFmtId="43" fontId="14" fillId="6" borderId="2" xfId="3" applyFont="1" applyFill="1" applyBorder="1" applyAlignment="1">
      <alignment vertical="top"/>
    </xf>
    <xf numFmtId="43" fontId="15" fillId="6" borderId="3" xfId="3" applyFont="1" applyFill="1" applyBorder="1" applyAlignment="1">
      <alignment vertical="top"/>
    </xf>
    <xf numFmtId="43" fontId="14" fillId="6" borderId="3" xfId="3" applyFont="1" applyFill="1" applyBorder="1" applyAlignment="1">
      <alignment vertical="top" wrapText="1"/>
    </xf>
    <xf numFmtId="43" fontId="15" fillId="6" borderId="4" xfId="3" applyFont="1" applyFill="1" applyBorder="1" applyAlignment="1">
      <alignment vertical="top" wrapText="1"/>
    </xf>
    <xf numFmtId="43" fontId="15" fillId="7" borderId="2" xfId="3" applyFont="1" applyFill="1" applyBorder="1" applyAlignment="1">
      <alignment vertical="top"/>
    </xf>
    <xf numFmtId="43" fontId="15" fillId="7" borderId="3" xfId="3" applyFont="1" applyFill="1" applyBorder="1" applyAlignment="1">
      <alignment vertical="top"/>
    </xf>
    <xf numFmtId="43" fontId="15" fillId="7" borderId="4" xfId="3" applyFont="1" applyFill="1" applyBorder="1" applyAlignment="1">
      <alignment vertical="top"/>
    </xf>
    <xf numFmtId="43" fontId="15" fillId="7" borderId="0" xfId="3" applyFont="1" applyFill="1" applyBorder="1" applyAlignment="1">
      <alignment vertical="top"/>
    </xf>
    <xf numFmtId="43" fontId="15" fillId="7" borderId="5" xfId="3" applyFont="1" applyFill="1" applyBorder="1" applyAlignment="1">
      <alignment vertical="top"/>
    </xf>
    <xf numFmtId="43" fontId="15" fillId="7" borderId="7" xfId="3" applyFont="1" applyFill="1" applyBorder="1" applyAlignment="1">
      <alignment vertical="top"/>
    </xf>
    <xf numFmtId="43" fontId="15" fillId="7" borderId="8" xfId="3" applyFont="1" applyFill="1" applyBorder="1" applyAlignment="1">
      <alignment vertical="top"/>
    </xf>
    <xf numFmtId="43" fontId="15" fillId="6" borderId="0" xfId="3" applyFont="1" applyFill="1" applyBorder="1" applyAlignment="1">
      <alignment vertical="top"/>
    </xf>
    <xf numFmtId="43" fontId="14" fillId="6" borderId="0" xfId="3" applyFont="1" applyFill="1" applyBorder="1" applyAlignment="1">
      <alignment vertical="top" wrapText="1"/>
    </xf>
    <xf numFmtId="43" fontId="15" fillId="6" borderId="6" xfId="3" applyFont="1" applyFill="1" applyBorder="1" applyAlignment="1">
      <alignment vertical="top" wrapText="1"/>
    </xf>
    <xf numFmtId="43" fontId="18" fillId="6" borderId="5" xfId="3" applyFont="1" applyFill="1" applyBorder="1" applyAlignment="1">
      <alignment horizontal="left" vertical="top" indent="3"/>
    </xf>
    <xf numFmtId="43" fontId="17" fillId="7" borderId="0" xfId="3" applyFont="1" applyFill="1" applyBorder="1" applyAlignment="1">
      <alignment horizontal="right" vertical="top"/>
    </xf>
    <xf numFmtId="43" fontId="17" fillId="7" borderId="6" xfId="3" applyFont="1" applyFill="1" applyBorder="1" applyAlignment="1">
      <alignment vertical="top"/>
    </xf>
    <xf numFmtId="43" fontId="17" fillId="7" borderId="9" xfId="3" applyFont="1" applyFill="1" applyBorder="1" applyAlignment="1">
      <alignment vertical="top"/>
    </xf>
    <xf numFmtId="43" fontId="17" fillId="7" borderId="8" xfId="3" applyFont="1" applyFill="1" applyBorder="1" applyAlignment="1">
      <alignment horizontal="right" vertical="top"/>
    </xf>
    <xf numFmtId="166" fontId="17" fillId="7" borderId="9" xfId="3" applyNumberFormat="1" applyFont="1" applyFill="1" applyBorder="1" applyAlignment="1">
      <alignment vertical="top"/>
    </xf>
    <xf numFmtId="43" fontId="17" fillId="8" borderId="0" xfId="3" applyFont="1" applyFill="1" applyBorder="1" applyAlignment="1">
      <alignment vertical="top" wrapText="1"/>
    </xf>
    <xf numFmtId="43" fontId="17" fillId="8" borderId="5" xfId="3" applyFont="1" applyFill="1" applyBorder="1" applyAlignment="1">
      <alignment vertical="top" wrapText="1"/>
    </xf>
    <xf numFmtId="43" fontId="17" fillId="8" borderId="6" xfId="3" applyFont="1" applyFill="1" applyBorder="1" applyAlignment="1">
      <alignment vertical="top" wrapText="1"/>
    </xf>
    <xf numFmtId="43" fontId="19" fillId="8" borderId="6" xfId="3" applyFont="1" applyFill="1" applyBorder="1" applyAlignment="1">
      <alignment vertical="top"/>
    </xf>
    <xf numFmtId="43" fontId="19" fillId="8" borderId="8" xfId="3" applyFont="1" applyFill="1" applyBorder="1" applyAlignment="1">
      <alignment vertical="top"/>
    </xf>
    <xf numFmtId="43" fontId="19" fillId="8" borderId="3" xfId="3" applyFont="1" applyFill="1" applyBorder="1" applyAlignment="1">
      <alignment vertical="top"/>
    </xf>
    <xf numFmtId="43" fontId="17" fillId="8" borderId="0" xfId="3" applyFont="1" applyFill="1" applyBorder="1" applyAlignment="1">
      <alignment horizontal="right" vertical="top" wrapText="1"/>
    </xf>
    <xf numFmtId="43" fontId="17" fillId="8" borderId="0" xfId="3" applyFont="1" applyFill="1" applyBorder="1" applyAlignment="1">
      <alignment horizontal="right" vertical="top"/>
    </xf>
    <xf numFmtId="165" fontId="17" fillId="8" borderId="6" xfId="3" applyNumberFormat="1" applyFont="1" applyFill="1" applyBorder="1" applyAlignment="1">
      <alignment vertical="top" wrapText="1"/>
    </xf>
    <xf numFmtId="165" fontId="17" fillId="8" borderId="9" xfId="3" applyNumberFormat="1" applyFont="1" applyFill="1" applyBorder="1" applyAlignment="1">
      <alignment vertical="top" wrapText="1"/>
    </xf>
    <xf numFmtId="43" fontId="21" fillId="9" borderId="8" xfId="3" applyFont="1" applyFill="1" applyBorder="1" applyAlignment="1">
      <alignment horizontal="right" vertical="top"/>
    </xf>
    <xf numFmtId="43" fontId="21" fillId="9" borderId="0" xfId="3" applyFont="1" applyFill="1" applyBorder="1" applyAlignment="1">
      <alignment horizontal="right" vertical="center" wrapText="1"/>
    </xf>
    <xf numFmtId="43" fontId="22" fillId="9" borderId="0" xfId="3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43" fontId="22" fillId="9" borderId="5" xfId="3" applyFont="1" applyFill="1" applyBorder="1" applyAlignment="1">
      <alignment horizontal="right" vertical="top" wrapText="1"/>
    </xf>
    <xf numFmtId="43" fontId="22" fillId="9" borderId="5" xfId="3" applyFont="1" applyFill="1" applyBorder="1" applyAlignment="1">
      <alignment horizontal="right" vertical="top"/>
    </xf>
    <xf numFmtId="43" fontId="23" fillId="9" borderId="0" xfId="3" applyFont="1" applyFill="1" applyBorder="1" applyAlignment="1">
      <alignment horizontal="center" vertical="top"/>
    </xf>
    <xf numFmtId="43" fontId="23" fillId="9" borderId="6" xfId="3" applyFont="1" applyFill="1" applyBorder="1" applyAlignment="1">
      <alignment horizontal="center" vertical="top"/>
    </xf>
    <xf numFmtId="10" fontId="21" fillId="9" borderId="6" xfId="2" applyNumberFormat="1" applyFont="1" applyFill="1" applyBorder="1" applyAlignment="1">
      <alignment horizontal="right" vertical="center" wrapText="1"/>
    </xf>
    <xf numFmtId="10" fontId="21" fillId="9" borderId="9" xfId="2" applyNumberFormat="1" applyFont="1" applyFill="1" applyBorder="1" applyAlignment="1">
      <alignment horizontal="right" vertical="center" wrapText="1"/>
    </xf>
    <xf numFmtId="43" fontId="22" fillId="9" borderId="6" xfId="3" applyFont="1" applyFill="1" applyBorder="1" applyAlignment="1">
      <alignment horizontal="right" vertical="top" wrapText="1"/>
    </xf>
    <xf numFmtId="43" fontId="13" fillId="9" borderId="0" xfId="3" applyFont="1" applyFill="1" applyBorder="1" applyAlignment="1">
      <alignment horizontal="right" vertical="top"/>
    </xf>
    <xf numFmtId="10" fontId="13" fillId="9" borderId="6" xfId="2" applyNumberFormat="1" applyFont="1" applyFill="1" applyBorder="1" applyAlignment="1">
      <alignment horizontal="right" vertical="center" wrapText="1"/>
    </xf>
    <xf numFmtId="43" fontId="13" fillId="9" borderId="8" xfId="3" applyFont="1" applyFill="1" applyBorder="1" applyAlignment="1">
      <alignment horizontal="right" vertical="top"/>
    </xf>
    <xf numFmtId="10" fontId="13" fillId="9" borderId="9" xfId="2" applyNumberFormat="1" applyFont="1" applyFill="1" applyBorder="1" applyAlignment="1">
      <alignment horizontal="right" vertical="center" wrapText="1"/>
    </xf>
    <xf numFmtId="43" fontId="20" fillId="9" borderId="2" xfId="3" applyFont="1" applyFill="1" applyBorder="1" applyAlignment="1">
      <alignment vertical="top"/>
    </xf>
    <xf numFmtId="43" fontId="20" fillId="9" borderId="3" xfId="3" applyFont="1" applyFill="1" applyBorder="1" applyAlignment="1">
      <alignment vertical="top"/>
    </xf>
    <xf numFmtId="43" fontId="20" fillId="9" borderId="4" xfId="3" applyFont="1" applyFill="1" applyBorder="1" applyAlignment="1">
      <alignment vertical="top"/>
    </xf>
    <xf numFmtId="43" fontId="20" fillId="0" borderId="0" xfId="3" applyFont="1" applyFill="1" applyBorder="1" applyAlignment="1">
      <alignment vertical="top"/>
    </xf>
    <xf numFmtId="43" fontId="24" fillId="9" borderId="5" xfId="3" applyFont="1" applyFill="1" applyBorder="1" applyAlignment="1">
      <alignment horizontal="right" vertical="top" wrapText="1"/>
    </xf>
    <xf numFmtId="43" fontId="24" fillId="9" borderId="7" xfId="3" applyFont="1" applyFill="1" applyBorder="1" applyAlignment="1">
      <alignment horizontal="right" vertical="top" wrapText="1"/>
    </xf>
    <xf numFmtId="43" fontId="23" fillId="9" borderId="5" xfId="3" applyFont="1" applyFill="1" applyBorder="1" applyAlignment="1">
      <alignment horizontal="left" vertical="top" indent="4"/>
    </xf>
    <xf numFmtId="43" fontId="17" fillId="8" borderId="11" xfId="3" applyFont="1" applyFill="1" applyBorder="1" applyAlignment="1">
      <alignment vertical="top" wrapText="1"/>
    </xf>
    <xf numFmtId="43" fontId="12" fillId="5" borderId="1" xfId="1" applyNumberFormat="1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3" fontId="12" fillId="5" borderId="1" xfId="1" applyNumberFormat="1" applyFont="1" applyFill="1" applyBorder="1" applyAlignment="1">
      <alignment horizontal="center" vertical="center" shrinkToFit="1"/>
    </xf>
    <xf numFmtId="43" fontId="12" fillId="0" borderId="1" xfId="1" applyNumberFormat="1" applyFont="1" applyFill="1" applyBorder="1" applyAlignment="1">
      <alignment horizontal="center" wrapText="1"/>
    </xf>
    <xf numFmtId="43" fontId="19" fillId="8" borderId="5" xfId="3" applyFont="1" applyFill="1" applyBorder="1" applyAlignment="1">
      <alignment horizontal="right" vertical="center" wrapText="1"/>
    </xf>
    <xf numFmtId="43" fontId="13" fillId="0" borderId="1" xfId="1" applyNumberFormat="1" applyFont="1" applyFill="1" applyBorder="1" applyAlignment="1">
      <alignment horizontal="center" wrapText="1"/>
    </xf>
    <xf numFmtId="43" fontId="16" fillId="6" borderId="5" xfId="3" applyFont="1" applyFill="1" applyBorder="1" applyAlignment="1">
      <alignment horizontal="right" vertical="top" shrinkToFit="1"/>
    </xf>
    <xf numFmtId="43" fontId="16" fillId="6" borderId="0" xfId="3" applyFont="1" applyFill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43" fontId="19" fillId="7" borderId="5" xfId="3" applyFont="1" applyFill="1" applyBorder="1" applyAlignment="1">
      <alignment horizontal="left" vertical="top" wrapText="1" indent="3"/>
    </xf>
    <xf numFmtId="43" fontId="19" fillId="7" borderId="0" xfId="3" applyFont="1" applyFill="1" applyBorder="1" applyAlignment="1">
      <alignment horizontal="left" vertical="top" wrapText="1" indent="3"/>
    </xf>
    <xf numFmtId="43" fontId="19" fillId="7" borderId="6" xfId="3" applyFont="1" applyFill="1" applyBorder="1" applyAlignment="1">
      <alignment horizontal="left" vertical="top" wrapText="1" indent="3"/>
    </xf>
    <xf numFmtId="43" fontId="15" fillId="8" borderId="2" xfId="3" applyFont="1" applyFill="1" applyBorder="1" applyAlignment="1">
      <alignment horizontal="left" vertical="top" wrapText="1"/>
    </xf>
    <xf numFmtId="43" fontId="15" fillId="8" borderId="3" xfId="3" applyFont="1" applyFill="1" applyBorder="1" applyAlignment="1">
      <alignment horizontal="left" vertical="top" wrapText="1"/>
    </xf>
    <xf numFmtId="43" fontId="15" fillId="8" borderId="4" xfId="3" applyFont="1" applyFill="1" applyBorder="1" applyAlignment="1">
      <alignment horizontal="left"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F218465-2EEA-4E6B-959D-ED3B358CB7C2}" diskRevisions="1" revisionId="2" version="2">
  <header guid="{DF218465-2EEA-4E6B-959D-ED3B358CB7C2}" dateTime="2025-03-04T13:51:57" maxSheetId="3" userName="Nodine, Briana" r:id="rId2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B50342F-9D8A-4DE0-B219-67F692DBA817}" action="delete"/>
  <rdn rId="0" localSheetId="1" customView="1" name="Z_FB50342F_9D8A_4DE0_B219_67F692DBA817_.wvu.Cols" hidden="1" oldHidden="1">
    <formula>'Table FY24'!$Q:$Q</formula>
    <oldFormula>'Table FY24'!$Q:$Q</oldFormula>
  </rdn>
  <rdn rId="0" localSheetId="2" customView="1" name="Z_FB50342F_9D8A_4DE0_B219_67F692DBA817_.wvu.Cols" hidden="1" oldHidden="1">
    <formula>'Table FY25'!$Q:$Q</formula>
    <oldFormula>'Table FY25'!$Q:$Q</oldFormula>
  </rdn>
  <rcv guid="{FB50342F-9D8A-4DE0-B219-67F692DBA81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43DD-DD29-4DC6-8494-D90CD0698861}">
  <dimension ref="A1:K51"/>
  <sheetViews>
    <sheetView topLeftCell="A3" zoomScaleNormal="100" workbookViewId="0">
      <selection activeCell="I40" sqref="I40"/>
    </sheetView>
  </sheetViews>
  <sheetFormatPr defaultRowHeight="12.75" x14ac:dyDescent="0.2"/>
  <cols>
    <col min="1" max="1" width="20.83203125" customWidth="1"/>
    <col min="2" max="2" width="15.1640625" customWidth="1"/>
    <col min="3" max="3" width="13.1640625" customWidth="1"/>
    <col min="4" max="4" width="12.1640625" customWidth="1"/>
    <col min="5" max="5" width="12.83203125" bestFit="1" customWidth="1"/>
    <col min="6" max="6" width="3.33203125" customWidth="1"/>
    <col min="7" max="7" width="8" customWidth="1"/>
    <col min="8" max="8" width="14" customWidth="1"/>
    <col min="9" max="9" width="15.1640625" customWidth="1"/>
    <col min="10" max="10" width="11.5" customWidth="1"/>
    <col min="17" max="17" width="0" hidden="1" customWidth="1"/>
  </cols>
  <sheetData>
    <row r="1" spans="1:10" ht="31.5" customHeight="1" x14ac:dyDescent="0.2">
      <c r="A1" s="85" t="s">
        <v>20</v>
      </c>
      <c r="B1" s="86"/>
      <c r="C1" s="86"/>
      <c r="D1" s="86"/>
      <c r="E1" s="86"/>
      <c r="F1" s="86"/>
      <c r="G1" s="86"/>
      <c r="H1" s="86"/>
      <c r="I1" s="86"/>
      <c r="J1" s="1"/>
    </row>
    <row r="2" spans="1:10" ht="44.25" customHeight="1" x14ac:dyDescent="0.2">
      <c r="A2" s="87" t="s">
        <v>19</v>
      </c>
      <c r="B2" s="88"/>
      <c r="C2" s="88"/>
      <c r="D2" s="88"/>
      <c r="E2" s="88"/>
      <c r="F2" s="88"/>
      <c r="G2" s="88"/>
      <c r="H2" s="88"/>
      <c r="I2" s="88"/>
      <c r="J2" s="1"/>
    </row>
    <row r="3" spans="1:10" ht="39.950000000000003" customHeight="1" x14ac:dyDescent="0.2">
      <c r="A3" s="14" t="s">
        <v>0</v>
      </c>
      <c r="B3" s="14" t="s">
        <v>1</v>
      </c>
      <c r="C3" s="14" t="s">
        <v>2</v>
      </c>
      <c r="D3" s="15" t="s">
        <v>12</v>
      </c>
      <c r="E3" s="14" t="s">
        <v>3</v>
      </c>
      <c r="F3" s="89" t="s">
        <v>5</v>
      </c>
      <c r="G3" s="90"/>
      <c r="H3" s="15" t="s">
        <v>6</v>
      </c>
      <c r="I3" s="10" t="s">
        <v>7</v>
      </c>
      <c r="J3" s="1"/>
    </row>
    <row r="4" spans="1:10" x14ac:dyDescent="0.2">
      <c r="A4" s="16" t="s">
        <v>21</v>
      </c>
      <c r="B4" s="17">
        <v>45169</v>
      </c>
      <c r="C4" s="18" t="s">
        <v>17</v>
      </c>
      <c r="D4" s="22">
        <v>701500</v>
      </c>
      <c r="E4" s="23">
        <v>1466.67</v>
      </c>
      <c r="F4" s="91"/>
      <c r="G4" s="91"/>
      <c r="H4" s="23"/>
      <c r="I4" s="8">
        <v>0.31950000000000001</v>
      </c>
      <c r="J4" s="2"/>
    </row>
    <row r="5" spans="1:10" ht="12.95" customHeight="1" x14ac:dyDescent="0.2">
      <c r="A5" s="19" t="s">
        <v>8</v>
      </c>
      <c r="B5" s="20">
        <v>45169</v>
      </c>
      <c r="C5" s="20" t="s">
        <v>17</v>
      </c>
      <c r="D5" s="24">
        <v>710025</v>
      </c>
      <c r="E5" s="7"/>
      <c r="F5" s="92">
        <v>-236.87</v>
      </c>
      <c r="G5" s="92"/>
      <c r="H5" s="7"/>
      <c r="I5" s="9"/>
      <c r="J5" s="2"/>
    </row>
    <row r="6" spans="1:10" ht="12.95" customHeight="1" x14ac:dyDescent="0.2">
      <c r="A6" s="21" t="s">
        <v>8</v>
      </c>
      <c r="B6" s="17">
        <v>45169</v>
      </c>
      <c r="C6" s="18" t="s">
        <v>17</v>
      </c>
      <c r="D6" s="22" t="s">
        <v>13</v>
      </c>
      <c r="E6" s="25"/>
      <c r="F6" s="84">
        <v>-266.67</v>
      </c>
      <c r="G6" s="84"/>
      <c r="H6" s="25"/>
      <c r="I6" s="9"/>
      <c r="J6" s="2"/>
    </row>
    <row r="7" spans="1:10" ht="12.95" customHeight="1" x14ac:dyDescent="0.2">
      <c r="A7" s="19" t="s">
        <v>10</v>
      </c>
      <c r="B7" s="20">
        <v>45169</v>
      </c>
      <c r="C7" s="20" t="s">
        <v>17</v>
      </c>
      <c r="D7" s="24" t="s">
        <v>14</v>
      </c>
      <c r="E7" s="7"/>
      <c r="F7" s="92">
        <v>236.87</v>
      </c>
      <c r="G7" s="92"/>
      <c r="H7" s="7"/>
      <c r="I7" s="9"/>
      <c r="J7" s="2"/>
    </row>
    <row r="8" spans="1:10" ht="12.95" customHeight="1" x14ac:dyDescent="0.2">
      <c r="A8" s="21" t="s">
        <v>11</v>
      </c>
      <c r="B8" s="17">
        <v>45169</v>
      </c>
      <c r="C8" s="18" t="s">
        <v>17</v>
      </c>
      <c r="D8" s="22" t="s">
        <v>13</v>
      </c>
      <c r="E8" s="25"/>
      <c r="F8" s="84">
        <v>266.67</v>
      </c>
      <c r="G8" s="84"/>
      <c r="H8" s="25"/>
      <c r="I8" s="9"/>
      <c r="J8" s="2"/>
    </row>
    <row r="9" spans="1:10" ht="14.25" customHeight="1" x14ac:dyDescent="0.2">
      <c r="A9" s="19" t="s">
        <v>9</v>
      </c>
      <c r="B9" s="20">
        <v>45169</v>
      </c>
      <c r="C9" s="20" t="s">
        <v>17</v>
      </c>
      <c r="D9" s="24" t="s">
        <v>15</v>
      </c>
      <c r="E9" s="7"/>
      <c r="F9" s="92">
        <f>E4*0.243</f>
        <v>356.40081000000004</v>
      </c>
      <c r="G9" s="92"/>
      <c r="H9" s="7"/>
      <c r="I9" s="9"/>
      <c r="J9" s="2"/>
    </row>
    <row r="10" spans="1:10" x14ac:dyDescent="0.2">
      <c r="A10" s="11" t="s">
        <v>6</v>
      </c>
      <c r="B10" s="17">
        <v>45169</v>
      </c>
      <c r="C10" s="13" t="s">
        <v>17</v>
      </c>
      <c r="D10" s="22" t="s">
        <v>16</v>
      </c>
      <c r="E10" s="25"/>
      <c r="F10" s="84"/>
      <c r="G10" s="84"/>
      <c r="H10" s="26">
        <v>109.2</v>
      </c>
      <c r="I10" s="9"/>
      <c r="J10" s="2"/>
    </row>
    <row r="11" spans="1:10" ht="14.25" customHeight="1" x14ac:dyDescent="0.2">
      <c r="A11" s="4"/>
      <c r="B11" s="5"/>
      <c r="C11" s="4"/>
      <c r="D11" s="27" t="s">
        <v>22</v>
      </c>
      <c r="E11" s="28">
        <f>SUM(E4:E10)</f>
        <v>1466.67</v>
      </c>
      <c r="F11" s="94">
        <f>SUM(F4:G10)</f>
        <v>356.40081000000004</v>
      </c>
      <c r="G11" s="94"/>
      <c r="H11" s="28">
        <f>SUM(H4:H10)</f>
        <v>109.2</v>
      </c>
      <c r="I11" s="2"/>
      <c r="J11" s="2"/>
    </row>
    <row r="12" spans="1:10" ht="14.25" customHeight="1" x14ac:dyDescent="0.2">
      <c r="A12" s="4"/>
      <c r="B12" s="5"/>
      <c r="C12" s="4"/>
      <c r="D12" s="6"/>
      <c r="E12" s="2"/>
      <c r="F12" s="3"/>
      <c r="G12" s="3"/>
      <c r="H12" s="2"/>
      <c r="I12" s="2"/>
      <c r="J12" s="2"/>
    </row>
    <row r="13" spans="1:10" ht="14.25" customHeight="1" x14ac:dyDescent="0.2">
      <c r="A13" s="31" t="s">
        <v>43</v>
      </c>
      <c r="B13" s="32"/>
      <c r="C13" s="33"/>
      <c r="D13" s="34"/>
      <c r="E13" s="2"/>
      <c r="F13" s="3"/>
      <c r="G13" s="3"/>
      <c r="H13" s="2"/>
      <c r="I13" s="2"/>
      <c r="J13" s="2"/>
    </row>
    <row r="14" spans="1:10" ht="14.25" customHeight="1" x14ac:dyDescent="0.2">
      <c r="A14" s="45" t="s">
        <v>27</v>
      </c>
      <c r="B14" s="42"/>
      <c r="C14" s="43"/>
      <c r="D14" s="44"/>
      <c r="E14" s="2"/>
      <c r="F14" s="3"/>
      <c r="G14" s="3"/>
      <c r="H14" s="2"/>
      <c r="I14" s="2"/>
      <c r="J14" s="2"/>
    </row>
    <row r="15" spans="1:10" ht="14.25" customHeight="1" x14ac:dyDescent="0.2">
      <c r="A15" s="95" t="s">
        <v>7</v>
      </c>
      <c r="B15" s="96"/>
      <c r="C15" s="96"/>
      <c r="D15" s="29">
        <f>I4</f>
        <v>0.31950000000000001</v>
      </c>
      <c r="E15" s="2"/>
      <c r="F15" s="3"/>
      <c r="G15" s="3"/>
      <c r="H15" s="2"/>
      <c r="I15" s="2"/>
      <c r="J15" s="2"/>
    </row>
    <row r="16" spans="1:10" ht="14.25" customHeight="1" x14ac:dyDescent="0.2">
      <c r="A16" s="95" t="s">
        <v>25</v>
      </c>
      <c r="B16" s="96"/>
      <c r="C16" s="96"/>
      <c r="D16" s="30">
        <v>-7.6499999999999999E-2</v>
      </c>
      <c r="E16" s="2"/>
      <c r="F16" s="3"/>
      <c r="G16" s="3"/>
      <c r="H16" s="2"/>
      <c r="I16" s="2"/>
      <c r="J16" s="2"/>
    </row>
    <row r="17" spans="1:11" ht="14.25" customHeight="1" x14ac:dyDescent="0.2">
      <c r="A17" s="95" t="s">
        <v>9</v>
      </c>
      <c r="B17" s="96"/>
      <c r="C17" s="96"/>
      <c r="D17" s="29">
        <f>SUM(D15:D16)</f>
        <v>0.24299999999999999</v>
      </c>
      <c r="E17" s="2"/>
      <c r="F17" s="3"/>
      <c r="G17" s="3"/>
      <c r="H17" s="2"/>
      <c r="I17" s="2"/>
      <c r="J17" s="2"/>
    </row>
    <row r="18" spans="1:11" ht="14.25" customHeight="1" x14ac:dyDescent="0.2">
      <c r="A18" s="35" t="s">
        <v>26</v>
      </c>
      <c r="B18" s="36"/>
      <c r="C18" s="36"/>
      <c r="D18" s="37"/>
      <c r="E18" s="2"/>
      <c r="F18" s="3"/>
      <c r="G18" s="3"/>
      <c r="H18" s="2"/>
      <c r="I18" s="97"/>
      <c r="J18" s="97"/>
      <c r="K18" s="97"/>
    </row>
    <row r="19" spans="1:11" ht="27" customHeight="1" x14ac:dyDescent="0.2">
      <c r="A19" s="98" t="s">
        <v>28</v>
      </c>
      <c r="B19" s="99"/>
      <c r="C19" s="99"/>
      <c r="D19" s="100"/>
      <c r="E19" s="2"/>
      <c r="F19" s="3"/>
      <c r="G19" s="3"/>
      <c r="H19" s="2"/>
      <c r="I19" s="2"/>
      <c r="J19" s="2"/>
    </row>
    <row r="20" spans="1:11" ht="14.25" customHeight="1" x14ac:dyDescent="0.2">
      <c r="A20" s="39"/>
      <c r="B20" s="38"/>
      <c r="C20" s="46" t="s">
        <v>6</v>
      </c>
      <c r="D20" s="47">
        <f>H10</f>
        <v>109.2</v>
      </c>
      <c r="E20" s="2"/>
      <c r="F20" s="3"/>
      <c r="G20" s="3"/>
      <c r="H20" s="2"/>
      <c r="I20" s="2"/>
      <c r="J20" s="2"/>
    </row>
    <row r="21" spans="1:11" ht="14.25" customHeight="1" x14ac:dyDescent="0.2">
      <c r="A21" s="39"/>
      <c r="B21" s="38"/>
      <c r="C21" s="46" t="s">
        <v>29</v>
      </c>
      <c r="D21" s="48">
        <f>E4</f>
        <v>1466.67</v>
      </c>
      <c r="E21" s="2"/>
      <c r="F21" s="3"/>
      <c r="G21" s="3"/>
      <c r="H21" s="2"/>
      <c r="I21" s="2"/>
      <c r="J21" s="2"/>
    </row>
    <row r="22" spans="1:11" ht="14.25" customHeight="1" x14ac:dyDescent="0.2">
      <c r="A22" s="40"/>
      <c r="B22" s="41"/>
      <c r="C22" s="49" t="s">
        <v>30</v>
      </c>
      <c r="D22" s="50">
        <f>D20/D21</f>
        <v>7.4454376240053993E-2</v>
      </c>
      <c r="E22" s="2"/>
      <c r="F22" s="3"/>
      <c r="G22" s="3"/>
      <c r="H22" s="2"/>
      <c r="I22" s="2"/>
      <c r="J22" s="2"/>
    </row>
    <row r="23" spans="1:11" ht="31.5" customHeight="1" x14ac:dyDescent="0.2">
      <c r="A23" s="101" t="s">
        <v>31</v>
      </c>
      <c r="B23" s="102"/>
      <c r="C23" s="102"/>
      <c r="D23" s="103"/>
      <c r="E23" s="2"/>
      <c r="F23" s="3"/>
      <c r="G23" s="3"/>
      <c r="H23" s="2"/>
      <c r="I23" s="2"/>
      <c r="J23" s="2"/>
    </row>
    <row r="24" spans="1:11" ht="12.75" customHeight="1" x14ac:dyDescent="0.2">
      <c r="A24" s="93" t="s">
        <v>34</v>
      </c>
      <c r="B24" s="55" t="s">
        <v>33</v>
      </c>
      <c r="C24" s="55"/>
      <c r="D24" s="54"/>
      <c r="E24" s="2"/>
      <c r="F24" s="3"/>
      <c r="G24" s="3"/>
      <c r="H24" s="2"/>
      <c r="I24" s="2"/>
      <c r="J24" s="2"/>
    </row>
    <row r="25" spans="1:11" ht="14.25" customHeight="1" x14ac:dyDescent="0.2">
      <c r="A25" s="93"/>
      <c r="B25" s="56" t="s">
        <v>32</v>
      </c>
      <c r="C25" s="56"/>
      <c r="D25" s="54"/>
      <c r="E25" s="2"/>
      <c r="F25" s="3"/>
      <c r="G25" s="3"/>
      <c r="H25" s="2"/>
      <c r="I25" s="2"/>
      <c r="J25" s="2"/>
    </row>
    <row r="26" spans="1:11" ht="14.25" customHeight="1" x14ac:dyDescent="0.2">
      <c r="A26" s="52"/>
      <c r="B26" s="51"/>
      <c r="C26" s="58" t="s">
        <v>9</v>
      </c>
      <c r="D26" s="59">
        <f>D17</f>
        <v>0.24299999999999999</v>
      </c>
      <c r="E26" s="2"/>
      <c r="F26" s="3"/>
      <c r="G26" s="3"/>
      <c r="H26" s="2"/>
      <c r="I26" s="2"/>
      <c r="J26" s="2"/>
    </row>
    <row r="27" spans="1:11" ht="14.25" customHeight="1" x14ac:dyDescent="0.2">
      <c r="A27" s="52"/>
      <c r="B27" s="51"/>
      <c r="C27" s="51" t="str">
        <f>C22</f>
        <v>FICA Rate</v>
      </c>
      <c r="D27" s="60">
        <f>D22</f>
        <v>7.4454376240053993E-2</v>
      </c>
      <c r="E27" s="2"/>
      <c r="F27" s="3"/>
      <c r="G27" s="3"/>
      <c r="H27" s="2"/>
      <c r="I27" s="2"/>
      <c r="J27" s="2"/>
    </row>
    <row r="28" spans="1:11" ht="14.25" customHeight="1" x14ac:dyDescent="0.2">
      <c r="A28" s="52"/>
      <c r="B28" s="51"/>
      <c r="C28" s="51" t="s">
        <v>35</v>
      </c>
      <c r="D28" s="59">
        <f>SUM(D26:D27)</f>
        <v>0.31745437624005401</v>
      </c>
      <c r="E28" s="2"/>
      <c r="F28" s="3"/>
      <c r="G28" s="3"/>
      <c r="H28" s="2"/>
      <c r="I28" s="2"/>
      <c r="J28" s="2"/>
    </row>
    <row r="29" spans="1:11" ht="14.25" customHeight="1" x14ac:dyDescent="0.2">
      <c r="A29" s="52"/>
      <c r="B29" s="51"/>
      <c r="C29" s="51"/>
      <c r="D29" s="53"/>
      <c r="E29" s="2"/>
      <c r="F29" s="3"/>
      <c r="G29" s="3"/>
      <c r="H29" s="2"/>
      <c r="I29" s="2"/>
      <c r="J29" s="2"/>
    </row>
    <row r="30" spans="1:11" ht="14.25" customHeight="1" x14ac:dyDescent="0.2">
      <c r="A30" s="52"/>
      <c r="B30" s="51"/>
      <c r="C30" s="57" t="s">
        <v>36</v>
      </c>
      <c r="D30" s="53">
        <v>1250.5</v>
      </c>
      <c r="E30" s="2"/>
      <c r="F30" s="3"/>
      <c r="G30" s="3"/>
      <c r="H30" s="2"/>
      <c r="I30" s="2"/>
      <c r="J30" s="2"/>
    </row>
    <row r="31" spans="1:11" ht="14.25" customHeight="1" x14ac:dyDescent="0.2">
      <c r="A31" s="52"/>
      <c r="B31" s="51"/>
      <c r="C31" s="58" t="s">
        <v>37</v>
      </c>
      <c r="D31" s="60">
        <f>1+D28</f>
        <v>1.3174543762400539</v>
      </c>
      <c r="E31" s="2"/>
      <c r="F31" s="3"/>
      <c r="G31" s="3"/>
      <c r="H31" s="2"/>
      <c r="I31" s="2"/>
      <c r="J31" s="2"/>
    </row>
    <row r="32" spans="1:11" ht="14.25" customHeight="1" x14ac:dyDescent="0.2">
      <c r="A32" s="52"/>
      <c r="B32" s="51"/>
      <c r="C32" s="58" t="s">
        <v>38</v>
      </c>
      <c r="D32" s="83">
        <f>D30/D31</f>
        <v>949.17897921358144</v>
      </c>
      <c r="E32" s="2"/>
      <c r="F32" s="3"/>
      <c r="G32" s="3"/>
      <c r="H32" s="2"/>
      <c r="I32" s="2"/>
      <c r="J32" s="2"/>
    </row>
    <row r="33" spans="1:4" ht="15" x14ac:dyDescent="0.2">
      <c r="A33" s="76" t="s">
        <v>39</v>
      </c>
      <c r="B33" s="77"/>
      <c r="C33" s="78"/>
      <c r="D33" s="79"/>
    </row>
    <row r="34" spans="1:4" ht="15" x14ac:dyDescent="0.2">
      <c r="A34" s="82" t="s">
        <v>41</v>
      </c>
      <c r="B34" s="67"/>
      <c r="C34" s="68"/>
    </row>
    <row r="35" spans="1:4" x14ac:dyDescent="0.2">
      <c r="A35" s="65" t="s">
        <v>4</v>
      </c>
      <c r="B35" s="62">
        <f>E4</f>
        <v>1466.67</v>
      </c>
      <c r="C35" s="69">
        <f t="shared" ref="C35:C40" si="0">B35/$B$40</f>
        <v>0.75903956754384749</v>
      </c>
    </row>
    <row r="36" spans="1:4" x14ac:dyDescent="0.2">
      <c r="A36" s="65" t="s">
        <v>5</v>
      </c>
      <c r="B36" s="62">
        <f>SUM(F7:G8)</f>
        <v>503.54</v>
      </c>
      <c r="C36" s="69">
        <f t="shared" si="0"/>
        <v>0.26059494217583301</v>
      </c>
    </row>
    <row r="37" spans="1:4" x14ac:dyDescent="0.2">
      <c r="A37" s="65" t="s">
        <v>40</v>
      </c>
      <c r="B37" s="62">
        <f>SUM(F5:G6)</f>
        <v>-503.54</v>
      </c>
      <c r="C37" s="69">
        <f t="shared" si="0"/>
        <v>-0.26059494217583301</v>
      </c>
    </row>
    <row r="38" spans="1:4" x14ac:dyDescent="0.2">
      <c r="A38" s="65" t="s">
        <v>6</v>
      </c>
      <c r="B38" s="62">
        <f>H10</f>
        <v>109.2</v>
      </c>
      <c r="C38" s="69">
        <f t="shared" si="0"/>
        <v>5.6513817542997502E-2</v>
      </c>
    </row>
    <row r="39" spans="1:4" x14ac:dyDescent="0.2">
      <c r="A39" s="66" t="s">
        <v>9</v>
      </c>
      <c r="B39" s="61">
        <f>F9</f>
        <v>356.40081000000004</v>
      </c>
      <c r="C39" s="70">
        <f t="shared" si="0"/>
        <v>0.18444661491315495</v>
      </c>
    </row>
    <row r="40" spans="1:4" x14ac:dyDescent="0.2">
      <c r="A40" s="80" t="s">
        <v>18</v>
      </c>
      <c r="B40" s="72">
        <f>SUM(B35:B39)</f>
        <v>1932.2708100000002</v>
      </c>
      <c r="C40" s="73">
        <f t="shared" si="0"/>
        <v>1</v>
      </c>
    </row>
    <row r="41" spans="1:4" x14ac:dyDescent="0.2">
      <c r="A41" s="65"/>
      <c r="B41" s="63"/>
      <c r="C41" s="71"/>
    </row>
    <row r="42" spans="1:4" ht="15" x14ac:dyDescent="0.2">
      <c r="A42" s="82" t="s">
        <v>42</v>
      </c>
      <c r="B42" s="67"/>
      <c r="C42" s="68"/>
    </row>
    <row r="43" spans="1:4" x14ac:dyDescent="0.2">
      <c r="A43" s="65" t="s">
        <v>4</v>
      </c>
      <c r="B43" s="62">
        <f>D32</f>
        <v>949.17897921358144</v>
      </c>
      <c r="C43" s="69">
        <f t="shared" ref="C43:C48" si="1">B43/$B$48</f>
        <v>0.75903956754384749</v>
      </c>
    </row>
    <row r="44" spans="1:4" x14ac:dyDescent="0.2">
      <c r="A44" s="65" t="s">
        <v>5</v>
      </c>
      <c r="B44" s="62">
        <f>1250.5*0.2606</f>
        <v>325.88029999999998</v>
      </c>
      <c r="C44" s="69">
        <f t="shared" si="1"/>
        <v>0.26059999999999994</v>
      </c>
    </row>
    <row r="45" spans="1:4" x14ac:dyDescent="0.2">
      <c r="A45" s="65" t="s">
        <v>40</v>
      </c>
      <c r="B45" s="62">
        <f>-B44</f>
        <v>-325.88029999999998</v>
      </c>
      <c r="C45" s="69">
        <f t="shared" si="1"/>
        <v>-0.26059999999999994</v>
      </c>
    </row>
    <row r="46" spans="1:4" x14ac:dyDescent="0.2">
      <c r="A46" s="65" t="s">
        <v>6</v>
      </c>
      <c r="B46" s="62">
        <f>B43*D22</f>
        <v>70.670528837518376</v>
      </c>
      <c r="C46" s="69">
        <f t="shared" si="1"/>
        <v>5.6513817542997488E-2</v>
      </c>
    </row>
    <row r="47" spans="1:4" x14ac:dyDescent="0.2">
      <c r="A47" s="66" t="s">
        <v>9</v>
      </c>
      <c r="B47" s="61">
        <f>B43*D17</f>
        <v>230.65049194890028</v>
      </c>
      <c r="C47" s="70">
        <f t="shared" si="1"/>
        <v>0.18444661491315492</v>
      </c>
    </row>
    <row r="48" spans="1:4" x14ac:dyDescent="0.2">
      <c r="A48" s="81" t="s">
        <v>18</v>
      </c>
      <c r="B48" s="74">
        <f>SUM(B43:B47)</f>
        <v>1250.5000000000002</v>
      </c>
      <c r="C48" s="75">
        <f t="shared" si="1"/>
        <v>1</v>
      </c>
    </row>
    <row r="51" spans="1:1" x14ac:dyDescent="0.2">
      <c r="A51" s="64"/>
    </row>
  </sheetData>
  <customSheetViews>
    <customSheetView guid="{FB50342F-9D8A-4DE0-B219-67F692DBA817}" hiddenColumns="1" topLeftCell="A3">
      <selection activeCell="I40" sqref="I40"/>
      <pageMargins left="0.7" right="0.7" top="0.75" bottom="0.75" header="0.3" footer="0.3"/>
      <pageSetup scale="81" orientation="portrait" verticalDpi="1200" r:id="rId1"/>
    </customSheetView>
  </customSheetViews>
  <mergeCells count="18">
    <mergeCell ref="I18:K18"/>
    <mergeCell ref="A19:D19"/>
    <mergeCell ref="A23:D23"/>
    <mergeCell ref="A24:A25"/>
    <mergeCell ref="F7:G7"/>
    <mergeCell ref="F8:G8"/>
    <mergeCell ref="F9:G9"/>
    <mergeCell ref="F10:G10"/>
    <mergeCell ref="F11:G11"/>
    <mergeCell ref="A15:C15"/>
    <mergeCell ref="A16:C16"/>
    <mergeCell ref="A17:C17"/>
    <mergeCell ref="F6:G6"/>
    <mergeCell ref="A1:I1"/>
    <mergeCell ref="A2:I2"/>
    <mergeCell ref="F3:G3"/>
    <mergeCell ref="F4:G4"/>
    <mergeCell ref="F5:G5"/>
  </mergeCells>
  <pageMargins left="0.7" right="0.7" top="0.75" bottom="0.75" header="0.3" footer="0.3"/>
  <pageSetup scale="81"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3D92-7388-4D8F-9BAF-120ED3217E37}">
  <dimension ref="A1:K51"/>
  <sheetViews>
    <sheetView tabSelected="1" topLeftCell="A4" zoomScale="115" zoomScaleNormal="115" workbookViewId="0">
      <selection activeCell="D15" sqref="D15"/>
    </sheetView>
  </sheetViews>
  <sheetFormatPr defaultRowHeight="12.75" x14ac:dyDescent="0.2"/>
  <cols>
    <col min="1" max="1" width="20.83203125" customWidth="1"/>
    <col min="2" max="2" width="15.1640625" customWidth="1"/>
    <col min="3" max="3" width="13.1640625" customWidth="1"/>
    <col min="4" max="4" width="12.33203125" customWidth="1"/>
    <col min="5" max="5" width="12.83203125" bestFit="1" customWidth="1"/>
    <col min="6" max="6" width="3.33203125" customWidth="1"/>
    <col min="7" max="7" width="8" customWidth="1"/>
    <col min="8" max="8" width="14" customWidth="1"/>
    <col min="9" max="9" width="15.1640625" customWidth="1"/>
    <col min="10" max="10" width="11.5" customWidth="1"/>
    <col min="17" max="17" width="0" hidden="1" customWidth="1"/>
  </cols>
  <sheetData>
    <row r="1" spans="1:10" ht="31.5" customHeight="1" x14ac:dyDescent="0.2">
      <c r="A1" s="85" t="s">
        <v>20</v>
      </c>
      <c r="B1" s="86"/>
      <c r="C1" s="86"/>
      <c r="D1" s="86"/>
      <c r="E1" s="86"/>
      <c r="F1" s="86"/>
      <c r="G1" s="86"/>
      <c r="H1" s="86"/>
      <c r="I1" s="86"/>
      <c r="J1" s="1"/>
    </row>
    <row r="2" spans="1:10" ht="44.25" customHeight="1" x14ac:dyDescent="0.2">
      <c r="A2" s="87" t="s">
        <v>19</v>
      </c>
      <c r="B2" s="88"/>
      <c r="C2" s="88"/>
      <c r="D2" s="88"/>
      <c r="E2" s="88"/>
      <c r="F2" s="88"/>
      <c r="G2" s="88"/>
      <c r="H2" s="88"/>
      <c r="I2" s="88"/>
      <c r="J2" s="1"/>
    </row>
    <row r="3" spans="1:10" ht="39.950000000000003" customHeight="1" x14ac:dyDescent="0.2">
      <c r="A3" s="14" t="s">
        <v>0</v>
      </c>
      <c r="B3" s="14" t="s">
        <v>1</v>
      </c>
      <c r="C3" s="14" t="s">
        <v>2</v>
      </c>
      <c r="D3" s="15" t="s">
        <v>12</v>
      </c>
      <c r="E3" s="14" t="s">
        <v>3</v>
      </c>
      <c r="F3" s="89" t="s">
        <v>5</v>
      </c>
      <c r="G3" s="90"/>
      <c r="H3" s="15" t="s">
        <v>6</v>
      </c>
      <c r="I3" s="10" t="s">
        <v>7</v>
      </c>
      <c r="J3" s="1"/>
    </row>
    <row r="4" spans="1:10" x14ac:dyDescent="0.2">
      <c r="A4" s="16" t="s">
        <v>21</v>
      </c>
      <c r="B4" s="17">
        <v>45535</v>
      </c>
      <c r="C4" s="18" t="s">
        <v>23</v>
      </c>
      <c r="D4" s="22">
        <v>701500</v>
      </c>
      <c r="E4" s="23">
        <v>1466.67</v>
      </c>
      <c r="F4" s="91"/>
      <c r="G4" s="91"/>
      <c r="H4" s="23"/>
      <c r="I4" s="8">
        <v>0.32650000000000001</v>
      </c>
      <c r="J4" s="2"/>
    </row>
    <row r="5" spans="1:10" ht="12.95" customHeight="1" x14ac:dyDescent="0.2">
      <c r="A5" s="19" t="s">
        <v>8</v>
      </c>
      <c r="B5" s="20">
        <v>45535</v>
      </c>
      <c r="C5" s="20" t="s">
        <v>23</v>
      </c>
      <c r="D5" s="24">
        <v>710025</v>
      </c>
      <c r="E5" s="7"/>
      <c r="F5" s="92">
        <v>-236.87</v>
      </c>
      <c r="G5" s="92"/>
      <c r="H5" s="7"/>
      <c r="I5" s="9"/>
      <c r="J5" s="2"/>
    </row>
    <row r="6" spans="1:10" ht="12.95" customHeight="1" x14ac:dyDescent="0.2">
      <c r="A6" s="21" t="s">
        <v>8</v>
      </c>
      <c r="B6" s="17">
        <v>45535</v>
      </c>
      <c r="C6" s="18" t="s">
        <v>23</v>
      </c>
      <c r="D6" s="22" t="s">
        <v>13</v>
      </c>
      <c r="E6" s="25"/>
      <c r="F6" s="84">
        <v>-266.67</v>
      </c>
      <c r="G6" s="84"/>
      <c r="H6" s="25"/>
      <c r="I6" s="9"/>
      <c r="J6" s="2"/>
    </row>
    <row r="7" spans="1:10" ht="12.95" customHeight="1" x14ac:dyDescent="0.2">
      <c r="A7" s="19" t="s">
        <v>10</v>
      </c>
      <c r="B7" s="20">
        <v>45535</v>
      </c>
      <c r="C7" s="20" t="s">
        <v>23</v>
      </c>
      <c r="D7" s="24" t="s">
        <v>14</v>
      </c>
      <c r="E7" s="7"/>
      <c r="F7" s="92">
        <v>236.87</v>
      </c>
      <c r="G7" s="92"/>
      <c r="H7" s="7"/>
      <c r="I7" s="9"/>
      <c r="J7" s="2"/>
    </row>
    <row r="8" spans="1:10" ht="12.95" customHeight="1" x14ac:dyDescent="0.2">
      <c r="A8" s="21" t="s">
        <v>11</v>
      </c>
      <c r="B8" s="17">
        <v>45535</v>
      </c>
      <c r="C8" s="18" t="s">
        <v>23</v>
      </c>
      <c r="D8" s="22" t="s">
        <v>13</v>
      </c>
      <c r="E8" s="25"/>
      <c r="F8" s="84">
        <v>266.67</v>
      </c>
      <c r="G8" s="84"/>
      <c r="H8" s="25"/>
      <c r="I8" s="9"/>
      <c r="J8" s="2"/>
    </row>
    <row r="9" spans="1:10" ht="14.25" customHeight="1" x14ac:dyDescent="0.2">
      <c r="A9" s="19" t="s">
        <v>9</v>
      </c>
      <c r="B9" s="20">
        <v>45535</v>
      </c>
      <c r="C9" s="20" t="s">
        <v>23</v>
      </c>
      <c r="D9" s="24" t="s">
        <v>15</v>
      </c>
      <c r="E9" s="7"/>
      <c r="F9" s="92">
        <f>E4*0.25</f>
        <v>366.66750000000002</v>
      </c>
      <c r="G9" s="92"/>
      <c r="H9" s="7"/>
      <c r="I9" s="9"/>
      <c r="J9" s="2"/>
    </row>
    <row r="10" spans="1:10" x14ac:dyDescent="0.2">
      <c r="A10" s="11" t="s">
        <v>6</v>
      </c>
      <c r="B10" s="12">
        <v>45535</v>
      </c>
      <c r="C10" s="13" t="s">
        <v>23</v>
      </c>
      <c r="D10" s="22" t="s">
        <v>16</v>
      </c>
      <c r="E10" s="25"/>
      <c r="F10" s="84"/>
      <c r="G10" s="84"/>
      <c r="H10" s="26">
        <v>109.2</v>
      </c>
      <c r="I10" s="9"/>
      <c r="J10" s="2"/>
    </row>
    <row r="11" spans="1:10" ht="14.25" customHeight="1" x14ac:dyDescent="0.2">
      <c r="A11" s="4"/>
      <c r="B11" s="5"/>
      <c r="C11" s="4"/>
      <c r="D11" s="27" t="s">
        <v>22</v>
      </c>
      <c r="E11" s="28">
        <f>SUM(E4:E10)</f>
        <v>1466.67</v>
      </c>
      <c r="F11" s="94">
        <f>SUM(F4:G10)</f>
        <v>366.66750000000002</v>
      </c>
      <c r="G11" s="94"/>
      <c r="H11" s="28">
        <f>SUM(H4:H10)</f>
        <v>109.2</v>
      </c>
      <c r="I11" s="2"/>
      <c r="J11" s="2"/>
    </row>
    <row r="12" spans="1:10" ht="14.25" customHeight="1" x14ac:dyDescent="0.2">
      <c r="A12" s="4"/>
      <c r="B12" s="5"/>
      <c r="C12" s="4"/>
      <c r="D12" s="6"/>
      <c r="E12" s="2"/>
      <c r="F12" s="3"/>
      <c r="G12" s="3"/>
      <c r="H12" s="2"/>
      <c r="I12" s="2"/>
      <c r="J12" s="2"/>
    </row>
    <row r="13" spans="1:10" ht="14.25" customHeight="1" x14ac:dyDescent="0.2">
      <c r="A13" s="31" t="s">
        <v>24</v>
      </c>
      <c r="B13" s="32"/>
      <c r="C13" s="33"/>
      <c r="D13" s="34"/>
      <c r="E13" s="2"/>
      <c r="F13" s="3"/>
      <c r="G13" s="3"/>
      <c r="H13" s="2"/>
      <c r="I13" s="2"/>
      <c r="J13" s="2"/>
    </row>
    <row r="14" spans="1:10" ht="14.25" customHeight="1" x14ac:dyDescent="0.2">
      <c r="A14" s="45" t="s">
        <v>27</v>
      </c>
      <c r="B14" s="42"/>
      <c r="C14" s="43"/>
      <c r="D14" s="44"/>
      <c r="E14" s="2"/>
      <c r="F14" s="3"/>
      <c r="G14" s="3"/>
      <c r="H14" s="2"/>
      <c r="I14" s="2"/>
      <c r="J14" s="2"/>
    </row>
    <row r="15" spans="1:10" ht="14.25" customHeight="1" x14ac:dyDescent="0.2">
      <c r="A15" s="95" t="s">
        <v>7</v>
      </c>
      <c r="B15" s="96"/>
      <c r="C15" s="96"/>
      <c r="D15" s="29">
        <f>I4</f>
        <v>0.32650000000000001</v>
      </c>
      <c r="E15" s="2"/>
      <c r="F15" s="3"/>
      <c r="G15" s="3"/>
      <c r="H15" s="2"/>
      <c r="I15" s="2"/>
      <c r="J15" s="2"/>
    </row>
    <row r="16" spans="1:10" ht="14.25" customHeight="1" x14ac:dyDescent="0.2">
      <c r="A16" s="95" t="s">
        <v>25</v>
      </c>
      <c r="B16" s="96"/>
      <c r="C16" s="96"/>
      <c r="D16" s="30">
        <v>-7.6499999999999999E-2</v>
      </c>
      <c r="E16" s="2"/>
      <c r="F16" s="3"/>
      <c r="G16" s="3"/>
      <c r="H16" s="2"/>
      <c r="I16" s="2"/>
      <c r="J16" s="2"/>
    </row>
    <row r="17" spans="1:11" ht="14.25" customHeight="1" x14ac:dyDescent="0.2">
      <c r="A17" s="95" t="s">
        <v>9</v>
      </c>
      <c r="B17" s="96"/>
      <c r="C17" s="96"/>
      <c r="D17" s="29">
        <f>SUM(D15:D16)</f>
        <v>0.25</v>
      </c>
      <c r="E17" s="2"/>
      <c r="F17" s="3"/>
      <c r="G17" s="3"/>
      <c r="H17" s="2"/>
      <c r="I17" s="2"/>
      <c r="J17" s="2"/>
    </row>
    <row r="18" spans="1:11" ht="14.25" customHeight="1" x14ac:dyDescent="0.2">
      <c r="A18" s="35" t="s">
        <v>26</v>
      </c>
      <c r="B18" s="36"/>
      <c r="C18" s="36"/>
      <c r="D18" s="37"/>
      <c r="E18" s="2"/>
      <c r="F18" s="3"/>
      <c r="G18" s="3"/>
      <c r="H18" s="2"/>
      <c r="I18" s="97"/>
      <c r="J18" s="97"/>
      <c r="K18" s="97"/>
    </row>
    <row r="19" spans="1:11" ht="27" customHeight="1" x14ac:dyDescent="0.2">
      <c r="A19" s="98" t="s">
        <v>28</v>
      </c>
      <c r="B19" s="99"/>
      <c r="C19" s="99"/>
      <c r="D19" s="100"/>
      <c r="E19" s="2"/>
      <c r="F19" s="3"/>
      <c r="G19" s="3"/>
      <c r="H19" s="2"/>
      <c r="I19" s="2"/>
      <c r="J19" s="2"/>
    </row>
    <row r="20" spans="1:11" ht="14.25" customHeight="1" x14ac:dyDescent="0.2">
      <c r="A20" s="39"/>
      <c r="B20" s="38"/>
      <c r="C20" s="46" t="s">
        <v>6</v>
      </c>
      <c r="D20" s="47">
        <f>H10</f>
        <v>109.2</v>
      </c>
      <c r="E20" s="2"/>
      <c r="F20" s="3"/>
      <c r="G20" s="3"/>
      <c r="H20" s="2"/>
      <c r="I20" s="2"/>
      <c r="J20" s="2"/>
    </row>
    <row r="21" spans="1:11" ht="14.25" customHeight="1" x14ac:dyDescent="0.2">
      <c r="A21" s="39"/>
      <c r="B21" s="38"/>
      <c r="C21" s="46" t="s">
        <v>29</v>
      </c>
      <c r="D21" s="48">
        <f>E4</f>
        <v>1466.67</v>
      </c>
      <c r="E21" s="2"/>
      <c r="F21" s="3"/>
      <c r="G21" s="3"/>
      <c r="H21" s="2"/>
      <c r="I21" s="2"/>
      <c r="J21" s="2"/>
    </row>
    <row r="22" spans="1:11" ht="14.25" customHeight="1" x14ac:dyDescent="0.2">
      <c r="A22" s="40"/>
      <c r="B22" s="41"/>
      <c r="C22" s="49" t="s">
        <v>30</v>
      </c>
      <c r="D22" s="50">
        <f>D20/D21</f>
        <v>7.4454376240053993E-2</v>
      </c>
      <c r="E22" s="2"/>
      <c r="F22" s="3"/>
      <c r="G22" s="3"/>
      <c r="H22" s="2"/>
      <c r="I22" s="2"/>
      <c r="J22" s="2"/>
    </row>
    <row r="23" spans="1:11" ht="31.5" customHeight="1" x14ac:dyDescent="0.2">
      <c r="A23" s="101" t="s">
        <v>31</v>
      </c>
      <c r="B23" s="102"/>
      <c r="C23" s="102"/>
      <c r="D23" s="103"/>
      <c r="E23" s="2"/>
      <c r="F23" s="3"/>
      <c r="G23" s="3"/>
      <c r="H23" s="2"/>
      <c r="I23" s="2"/>
      <c r="J23" s="2"/>
    </row>
    <row r="24" spans="1:11" ht="12.75" customHeight="1" x14ac:dyDescent="0.2">
      <c r="A24" s="93" t="s">
        <v>34</v>
      </c>
      <c r="B24" s="55" t="s">
        <v>33</v>
      </c>
      <c r="C24" s="55"/>
      <c r="D24" s="54"/>
      <c r="E24" s="2"/>
      <c r="F24" s="3"/>
      <c r="G24" s="3"/>
      <c r="H24" s="2"/>
      <c r="I24" s="2"/>
      <c r="J24" s="2"/>
    </row>
    <row r="25" spans="1:11" ht="14.25" customHeight="1" x14ac:dyDescent="0.2">
      <c r="A25" s="93"/>
      <c r="B25" s="56" t="s">
        <v>32</v>
      </c>
      <c r="C25" s="56"/>
      <c r="D25" s="54"/>
      <c r="E25" s="2"/>
      <c r="F25" s="3"/>
      <c r="G25" s="3"/>
      <c r="H25" s="2"/>
      <c r="I25" s="2"/>
      <c r="J25" s="2"/>
    </row>
    <row r="26" spans="1:11" ht="14.25" customHeight="1" x14ac:dyDescent="0.2">
      <c r="A26" s="52"/>
      <c r="B26" s="51"/>
      <c r="C26" s="58" t="s">
        <v>9</v>
      </c>
      <c r="D26" s="59">
        <f>D17</f>
        <v>0.25</v>
      </c>
      <c r="E26" s="2"/>
      <c r="F26" s="3"/>
      <c r="G26" s="3"/>
      <c r="H26" s="2"/>
      <c r="I26" s="2"/>
      <c r="J26" s="2"/>
    </row>
    <row r="27" spans="1:11" ht="14.25" customHeight="1" x14ac:dyDescent="0.2">
      <c r="A27" s="52"/>
      <c r="B27" s="51"/>
      <c r="C27" s="51" t="str">
        <f>C22</f>
        <v>FICA Rate</v>
      </c>
      <c r="D27" s="60">
        <f>D22</f>
        <v>7.4454376240053993E-2</v>
      </c>
      <c r="E27" s="2"/>
      <c r="F27" s="3"/>
      <c r="G27" s="3"/>
      <c r="H27" s="2"/>
      <c r="I27" s="2"/>
      <c r="J27" s="2"/>
    </row>
    <row r="28" spans="1:11" ht="14.25" customHeight="1" x14ac:dyDescent="0.2">
      <c r="A28" s="52"/>
      <c r="B28" s="51"/>
      <c r="C28" s="51" t="s">
        <v>35</v>
      </c>
      <c r="D28" s="59">
        <f>SUM(D26:D27)</f>
        <v>0.32445437624005402</v>
      </c>
      <c r="E28" s="2"/>
      <c r="F28" s="3"/>
      <c r="G28" s="3"/>
      <c r="H28" s="2"/>
      <c r="I28" s="2"/>
      <c r="J28" s="2"/>
    </row>
    <row r="29" spans="1:11" ht="14.25" customHeight="1" x14ac:dyDescent="0.2">
      <c r="A29" s="52"/>
      <c r="B29" s="51"/>
      <c r="C29" s="51"/>
      <c r="D29" s="53"/>
      <c r="E29" s="2"/>
      <c r="F29" s="3"/>
      <c r="G29" s="3"/>
      <c r="H29" s="2"/>
      <c r="I29" s="2"/>
      <c r="J29" s="2"/>
    </row>
    <row r="30" spans="1:11" ht="14.25" customHeight="1" x14ac:dyDescent="0.2">
      <c r="A30" s="52"/>
      <c r="B30" s="51"/>
      <c r="C30" s="57" t="s">
        <v>36</v>
      </c>
      <c r="D30" s="53">
        <v>1250.5</v>
      </c>
      <c r="E30" s="2"/>
      <c r="F30" s="3"/>
      <c r="G30" s="3"/>
      <c r="H30" s="2"/>
      <c r="I30" s="2"/>
      <c r="J30" s="2"/>
    </row>
    <row r="31" spans="1:11" ht="14.25" customHeight="1" x14ac:dyDescent="0.2">
      <c r="A31" s="52"/>
      <c r="B31" s="51"/>
      <c r="C31" s="58" t="s">
        <v>37</v>
      </c>
      <c r="D31" s="60">
        <f>1+D28</f>
        <v>1.324454376240054</v>
      </c>
      <c r="E31" s="2"/>
      <c r="F31" s="3"/>
      <c r="G31" s="3"/>
      <c r="H31" s="2"/>
      <c r="I31" s="2"/>
      <c r="J31" s="2"/>
    </row>
    <row r="32" spans="1:11" ht="14.25" customHeight="1" x14ac:dyDescent="0.2">
      <c r="A32" s="52"/>
      <c r="B32" s="51"/>
      <c r="C32" s="58" t="s">
        <v>38</v>
      </c>
      <c r="D32" s="83">
        <f>D30/D31</f>
        <v>944.16238296557981</v>
      </c>
      <c r="E32" s="2"/>
      <c r="F32" s="3"/>
      <c r="G32" s="3"/>
      <c r="H32" s="2"/>
      <c r="I32" s="2"/>
      <c r="J32" s="2"/>
    </row>
    <row r="33" spans="1:4" ht="15" x14ac:dyDescent="0.2">
      <c r="A33" s="76" t="s">
        <v>39</v>
      </c>
      <c r="B33" s="77"/>
      <c r="C33" s="78"/>
      <c r="D33" s="79"/>
    </row>
    <row r="34" spans="1:4" ht="15" x14ac:dyDescent="0.2">
      <c r="A34" s="82" t="s">
        <v>41</v>
      </c>
      <c r="B34" s="67"/>
      <c r="C34" s="68"/>
    </row>
    <row r="35" spans="1:4" x14ac:dyDescent="0.2">
      <c r="A35" s="65" t="s">
        <v>4</v>
      </c>
      <c r="B35" s="62">
        <f>E4</f>
        <v>1466.67</v>
      </c>
      <c r="C35" s="69">
        <f t="shared" ref="C35:C40" si="0">B35/$B$40</f>
        <v>0.75502789521437808</v>
      </c>
    </row>
    <row r="36" spans="1:4" x14ac:dyDescent="0.2">
      <c r="A36" s="65" t="s">
        <v>5</v>
      </c>
      <c r="B36" s="62">
        <f>SUM(F7:G8)</f>
        <v>503.54</v>
      </c>
      <c r="C36" s="69">
        <f t="shared" si="0"/>
        <v>0.25921764702097128</v>
      </c>
    </row>
    <row r="37" spans="1:4" x14ac:dyDescent="0.2">
      <c r="A37" s="65" t="s">
        <v>40</v>
      </c>
      <c r="B37" s="62">
        <f>SUM(F5:G6)</f>
        <v>-503.54</v>
      </c>
      <c r="C37" s="69">
        <f t="shared" si="0"/>
        <v>-0.25921764702097128</v>
      </c>
    </row>
    <row r="38" spans="1:4" x14ac:dyDescent="0.2">
      <c r="A38" s="65" t="s">
        <v>6</v>
      </c>
      <c r="B38" s="62">
        <f>H10</f>
        <v>109.2</v>
      </c>
      <c r="C38" s="69">
        <f t="shared" si="0"/>
        <v>5.6215130982027371E-2</v>
      </c>
    </row>
    <row r="39" spans="1:4" x14ac:dyDescent="0.2">
      <c r="A39" s="66" t="s">
        <v>9</v>
      </c>
      <c r="B39" s="61">
        <f>F9</f>
        <v>366.66750000000002</v>
      </c>
      <c r="C39" s="70">
        <f t="shared" si="0"/>
        <v>0.18875697380359452</v>
      </c>
    </row>
    <row r="40" spans="1:4" x14ac:dyDescent="0.2">
      <c r="A40" s="80" t="s">
        <v>18</v>
      </c>
      <c r="B40" s="72">
        <f>SUM(B35:B39)</f>
        <v>1942.5375000000001</v>
      </c>
      <c r="C40" s="73">
        <f t="shared" si="0"/>
        <v>1</v>
      </c>
    </row>
    <row r="41" spans="1:4" x14ac:dyDescent="0.2">
      <c r="A41" s="65"/>
      <c r="B41" s="63"/>
      <c r="C41" s="71"/>
    </row>
    <row r="42" spans="1:4" ht="15" x14ac:dyDescent="0.2">
      <c r="A42" s="82" t="s">
        <v>42</v>
      </c>
      <c r="B42" s="67"/>
      <c r="C42" s="68"/>
    </row>
    <row r="43" spans="1:4" x14ac:dyDescent="0.2">
      <c r="A43" s="65" t="s">
        <v>4</v>
      </c>
      <c r="B43" s="62">
        <f>D32</f>
        <v>944.16238296557981</v>
      </c>
      <c r="C43" s="69">
        <f t="shared" ref="C43:C48" si="1">B43/$B$48</f>
        <v>0.75502789521437808</v>
      </c>
    </row>
    <row r="44" spans="1:4" x14ac:dyDescent="0.2">
      <c r="A44" s="65" t="s">
        <v>5</v>
      </c>
      <c r="B44" s="62">
        <f>1250.5*0.2592</f>
        <v>324.12959999999998</v>
      </c>
      <c r="C44" s="69">
        <f t="shared" si="1"/>
        <v>0.25919999999999999</v>
      </c>
    </row>
    <row r="45" spans="1:4" x14ac:dyDescent="0.2">
      <c r="A45" s="65" t="s">
        <v>40</v>
      </c>
      <c r="B45" s="62">
        <f>-B44</f>
        <v>-324.12959999999998</v>
      </c>
      <c r="C45" s="69">
        <f t="shared" si="1"/>
        <v>-0.25919999999999999</v>
      </c>
    </row>
    <row r="46" spans="1:4" x14ac:dyDescent="0.2">
      <c r="A46" s="65" t="s">
        <v>6</v>
      </c>
      <c r="B46" s="62">
        <f>B43*D22</f>
        <v>70.297021293025225</v>
      </c>
      <c r="C46" s="69">
        <f t="shared" si="1"/>
        <v>5.6215130982027371E-2</v>
      </c>
    </row>
    <row r="47" spans="1:4" x14ac:dyDescent="0.2">
      <c r="A47" s="66" t="s">
        <v>9</v>
      </c>
      <c r="B47" s="61">
        <f>B43*D17</f>
        <v>236.04059574139495</v>
      </c>
      <c r="C47" s="70">
        <f t="shared" si="1"/>
        <v>0.18875697380359452</v>
      </c>
    </row>
    <row r="48" spans="1:4" x14ac:dyDescent="0.2">
      <c r="A48" s="81" t="s">
        <v>18</v>
      </c>
      <c r="B48" s="74">
        <f>SUM(B43:B47)</f>
        <v>1250.5</v>
      </c>
      <c r="C48" s="75">
        <f t="shared" si="1"/>
        <v>1</v>
      </c>
    </row>
    <row r="51" spans="1:1" x14ac:dyDescent="0.2">
      <c r="A51" s="64"/>
    </row>
  </sheetData>
  <customSheetViews>
    <customSheetView guid="{FB50342F-9D8A-4DE0-B219-67F692DBA817}" scale="115" hiddenColumns="1" topLeftCell="A4">
      <selection activeCell="D15" sqref="D15"/>
      <pageMargins left="0.7" right="0.7" top="0.75" bottom="0.75" header="0.3" footer="0.3"/>
      <pageSetup scale="81" orientation="portrait" verticalDpi="1200" r:id="rId1"/>
    </customSheetView>
  </customSheetViews>
  <mergeCells count="18">
    <mergeCell ref="A1:I1"/>
    <mergeCell ref="A2:I2"/>
    <mergeCell ref="F3:G3"/>
    <mergeCell ref="F4:G4"/>
    <mergeCell ref="F5:G5"/>
    <mergeCell ref="A24:A25"/>
    <mergeCell ref="A19:D19"/>
    <mergeCell ref="A23:D23"/>
    <mergeCell ref="I18:K18"/>
    <mergeCell ref="F6:G6"/>
    <mergeCell ref="F7:G7"/>
    <mergeCell ref="F8:G8"/>
    <mergeCell ref="F9:G9"/>
    <mergeCell ref="F10:G10"/>
    <mergeCell ref="F11:G11"/>
    <mergeCell ref="A15:C15"/>
    <mergeCell ref="A16:C16"/>
    <mergeCell ref="A17:C17"/>
  </mergeCells>
  <pageMargins left="0.7" right="0.7" top="0.75" bottom="0.75" header="0.3" footer="0.3"/>
  <pageSetup scale="81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FY24</vt:lpstr>
      <vt:lpstr>Table FY25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Handouts.xlsx</dc:title>
  <dc:creator>rossona</dc:creator>
  <cp:lastModifiedBy>Nodine, Briana</cp:lastModifiedBy>
  <cp:lastPrinted>2023-08-14T19:19:23Z</cp:lastPrinted>
  <dcterms:created xsi:type="dcterms:W3CDTF">2020-09-03T16:12:39Z</dcterms:created>
  <dcterms:modified xsi:type="dcterms:W3CDTF">2025-03-04T19:51:57Z</dcterms:modified>
</cp:coreProperties>
</file>